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9200" windowHeight="7845" activeTab="0"/>
  </bookViews>
  <sheets>
    <sheet name="DCF-Verfahren" sheetId="1" r:id="rId1"/>
  </sheets>
  <definedNames>
    <definedName name="_xlnm.Print_Area" localSheetId="0">'DCF-Verfahren'!$A$1:$Y$52</definedName>
  </definedNames>
  <calcPr fullCalcOnLoad="1"/>
</workbook>
</file>

<file path=xl/sharedStrings.xml><?xml version="1.0" encoding="utf-8"?>
<sst xmlns="http://schemas.openxmlformats.org/spreadsheetml/2006/main" count="202" uniqueCount="56">
  <si>
    <t>Grunddaten</t>
  </si>
  <si>
    <t>Mieten</t>
  </si>
  <si>
    <t>Nettokaltmiete im</t>
  </si>
  <si>
    <t>DCF</t>
  </si>
  <si>
    <t>Inflationsrate</t>
  </si>
  <si>
    <t>%</t>
  </si>
  <si>
    <t>Fläche</t>
  </si>
  <si>
    <t>1. Jahr (m²)</t>
  </si>
  <si>
    <t>Exit Cap Rate:</t>
  </si>
  <si>
    <t>Mieter A</t>
  </si>
  <si>
    <t>m²</t>
  </si>
  <si>
    <t>Mieter B</t>
  </si>
  <si>
    <t>Mieter C</t>
  </si>
  <si>
    <t>Mietausfallwagnis</t>
  </si>
  <si>
    <t>Mieter D</t>
  </si>
  <si>
    <t>Verwaltungskosten</t>
  </si>
  <si>
    <t>Summe(n)</t>
  </si>
  <si>
    <t>Instandhaltungskosten/m²</t>
  </si>
  <si>
    <t>Betriebskosten/qm</t>
  </si>
  <si>
    <t>DCF-Analyse</t>
  </si>
  <si>
    <t>Jahr</t>
  </si>
  <si>
    <t>1. Nettokaltmieten</t>
  </si>
  <si>
    <t>Miete A (inflationsangep.)</t>
  </si>
  <si>
    <t>Miete B (inflationsangep.)</t>
  </si>
  <si>
    <t>Miete C (fest)</t>
  </si>
  <si>
    <t>Miete D (frei)</t>
  </si>
  <si>
    <t>2. Grundstücksrohertrag</t>
  </si>
  <si>
    <t>3. Bewirtschaftungskosten</t>
  </si>
  <si>
    <t>./. Betriebskosten</t>
  </si>
  <si>
    <t>./. Instandhaltungskosten</t>
  </si>
  <si>
    <t>./. Mietausfallwagnis</t>
  </si>
  <si>
    <t>./. Verwaltungskosten</t>
  </si>
  <si>
    <t>4. Reinertrag</t>
  </si>
  <si>
    <t>5. Cash-Flow insgesamt</t>
  </si>
  <si>
    <t>6. Abzinsungsfaktoren</t>
  </si>
  <si>
    <t>7. Barwert des Cash-Flows</t>
  </si>
  <si>
    <t>Barwert des Cash-Flows aus Miete:</t>
  </si>
  <si>
    <t>Barwert des Verkaufserlöses:</t>
  </si>
  <si>
    <t>Barwert insgesamt:</t>
  </si>
  <si>
    <t>€</t>
  </si>
  <si>
    <t>* entspricht einem ewigen Vervielfältiger:</t>
  </si>
  <si>
    <t>./. Verkaufsnebenkosten</t>
  </si>
  <si>
    <t>Nettoverkaufserlös</t>
  </si>
  <si>
    <t xml:space="preserve">Restwert </t>
  </si>
  <si>
    <t>ewig</t>
  </si>
  <si>
    <t>Rohertragsfaktor:</t>
  </si>
  <si>
    <t>Liegenschaftszinssatz:</t>
  </si>
  <si>
    <t>Bewirtschaftungskosten:</t>
  </si>
  <si>
    <t>Verkaufsnebenkosten</t>
  </si>
  <si>
    <t>jährl. Mietsteigerungsrate</t>
  </si>
  <si>
    <t>gechätzter Verkaufserlös (Restwert)</t>
  </si>
  <si>
    <t xml:space="preserve">DCF Verfahren </t>
  </si>
  <si>
    <t>Reinertragsfaktor:</t>
  </si>
  <si>
    <t>ohne Bodenwert und mit ewiger Verzinsung</t>
  </si>
  <si>
    <t>Diskontierungszinssatz*</t>
  </si>
  <si>
    <t>Prognose des Marktwerts zum Stichtag xx.11.2012: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</si>
</sst>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00"/>
    <numFmt numFmtId="173" formatCode="_-* #,##0.0\ _D_M_-;\-* #,##0.0\ _D_M_-;_-* &quot;-&quot;??\ _D_M_-;_-@_-"/>
    <numFmt numFmtId="174" formatCode="_-* #,##0\ _D_M_-;\-* #,##0\ _D_M_-;_-* &quot;-&quot;??\ _D_M_-;_-@_-"/>
    <numFmt numFmtId="175" formatCode="0.000000"/>
    <numFmt numFmtId="176" formatCode="0.00000"/>
    <numFmt numFmtId="177" formatCode="0.0000"/>
    <numFmt numFmtId="178" formatCode="0.000"/>
    <numFmt numFmtId="179" formatCode="0.0000000"/>
  </numFmts>
  <fonts count="2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2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28"/>
      <name val="Arial"/>
      <family val="2"/>
    </font>
    <font>
      <sz val="9"/>
      <name val="Arial"/>
      <family val="2"/>
    </font>
    <font>
      <b/>
      <sz val="16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15" fillId="14" borderId="1" applyNumberFormat="0" applyAlignment="0" applyProtection="0"/>
    <xf numFmtId="0" fontId="16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7" borderId="2" applyNumberFormat="0" applyAlignment="0" applyProtection="0"/>
    <xf numFmtId="0" fontId="21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17" borderId="9" applyNumberFormat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/>
    </xf>
    <xf numFmtId="4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2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172" fontId="0" fillId="0" borderId="0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7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" fillId="0" borderId="16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74" fontId="0" fillId="0" borderId="0" xfId="41" applyNumberFormat="1" applyFont="1" applyAlignment="1">
      <alignment/>
    </xf>
    <xf numFmtId="0" fontId="1" fillId="0" borderId="2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9" fontId="0" fillId="0" borderId="0" xfId="49" applyFont="1" applyBorder="1" applyAlignment="1">
      <alignment/>
    </xf>
    <xf numFmtId="0" fontId="0" fillId="0" borderId="10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3" fontId="1" fillId="18" borderId="0" xfId="0" applyNumberFormat="1" applyFont="1" applyFill="1" applyBorder="1" applyAlignment="1">
      <alignment/>
    </xf>
    <xf numFmtId="0" fontId="6" fillId="0" borderId="20" xfId="0" applyFont="1" applyBorder="1" applyAlignment="1">
      <alignment horizontal="left" vertical="top"/>
    </xf>
    <xf numFmtId="14" fontId="25" fillId="0" borderId="16" xfId="0" applyNumberFormat="1" applyFont="1" applyBorder="1" applyAlignment="1">
      <alignment horizontal="left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right"/>
    </xf>
    <xf numFmtId="0" fontId="0" fillId="18" borderId="17" xfId="0" applyFont="1" applyFill="1" applyBorder="1" applyAlignment="1">
      <alignment horizontal="centerContinuous"/>
    </xf>
    <xf numFmtId="0" fontId="0" fillId="18" borderId="17" xfId="0" applyFont="1" applyFill="1" applyBorder="1" applyAlignment="1">
      <alignment/>
    </xf>
    <xf numFmtId="0" fontId="0" fillId="18" borderId="10" xfId="0" applyFont="1" applyFill="1" applyBorder="1" applyAlignment="1">
      <alignment/>
    </xf>
    <xf numFmtId="0" fontId="0" fillId="18" borderId="19" xfId="0" applyFont="1" applyFill="1" applyBorder="1" applyAlignment="1">
      <alignment/>
    </xf>
    <xf numFmtId="0" fontId="0" fillId="18" borderId="0" xfId="0" applyFont="1" applyFill="1" applyBorder="1" applyAlignment="1">
      <alignment horizontal="centerContinuous"/>
    </xf>
    <xf numFmtId="0" fontId="0" fillId="18" borderId="11" xfId="0" applyFont="1" applyFill="1" applyBorder="1" applyAlignment="1">
      <alignment horizontal="center"/>
    </xf>
    <xf numFmtId="0" fontId="0" fillId="18" borderId="20" xfId="0" applyFont="1" applyFill="1" applyBorder="1" applyAlignment="1">
      <alignment/>
    </xf>
    <xf numFmtId="0" fontId="3" fillId="18" borderId="0" xfId="0" applyFont="1" applyFill="1" applyBorder="1" applyAlignment="1">
      <alignment horizontal="centerContinuous"/>
    </xf>
    <xf numFmtId="0" fontId="2" fillId="18" borderId="11" xfId="0" applyFont="1" applyFill="1" applyBorder="1" applyAlignment="1">
      <alignment horizontal="center"/>
    </xf>
    <xf numFmtId="0" fontId="2" fillId="18" borderId="16" xfId="0" applyFont="1" applyFill="1" applyBorder="1" applyAlignment="1">
      <alignment horizontal="centerContinuous"/>
    </xf>
    <xf numFmtId="0" fontId="0" fillId="18" borderId="18" xfId="0" applyFont="1" applyFill="1" applyBorder="1" applyAlignment="1">
      <alignment/>
    </xf>
    <xf numFmtId="0" fontId="0" fillId="18" borderId="24" xfId="0" applyFont="1" applyFill="1" applyBorder="1" applyAlignment="1">
      <alignment/>
    </xf>
    <xf numFmtId="0" fontId="2" fillId="18" borderId="0" xfId="0" applyFont="1" applyFill="1" applyBorder="1" applyAlignment="1">
      <alignment horizontal="center"/>
    </xf>
    <xf numFmtId="0" fontId="0" fillId="18" borderId="11" xfId="0" applyFont="1" applyFill="1" applyBorder="1" applyAlignment="1">
      <alignment/>
    </xf>
    <xf numFmtId="3" fontId="0" fillId="18" borderId="0" xfId="0" applyNumberFormat="1" applyFont="1" applyFill="1" applyBorder="1" applyAlignment="1">
      <alignment/>
    </xf>
    <xf numFmtId="3" fontId="0" fillId="18" borderId="22" xfId="0" applyNumberFormat="1" applyFont="1" applyFill="1" applyBorder="1" applyAlignment="1">
      <alignment/>
    </xf>
    <xf numFmtId="0" fontId="0" fillId="18" borderId="21" xfId="0" applyFont="1" applyFill="1" applyBorder="1" applyAlignment="1">
      <alignment/>
    </xf>
    <xf numFmtId="0" fontId="0" fillId="18" borderId="23" xfId="0" applyFont="1" applyFill="1" applyBorder="1" applyAlignment="1">
      <alignment/>
    </xf>
    <xf numFmtId="0" fontId="1" fillId="18" borderId="0" xfId="0" applyFont="1" applyFill="1" applyBorder="1" applyAlignment="1">
      <alignment/>
    </xf>
    <xf numFmtId="3" fontId="0" fillId="18" borderId="11" xfId="0" applyNumberFormat="1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22" xfId="0" applyFont="1" applyFill="1" applyBorder="1" applyAlignment="1">
      <alignment/>
    </xf>
    <xf numFmtId="0" fontId="1" fillId="18" borderId="20" xfId="0" applyFont="1" applyFill="1" applyBorder="1" applyAlignment="1">
      <alignment/>
    </xf>
    <xf numFmtId="172" fontId="0" fillId="18" borderId="0" xfId="0" applyNumberFormat="1" applyFont="1" applyFill="1" applyBorder="1" applyAlignment="1">
      <alignment/>
    </xf>
    <xf numFmtId="172" fontId="0" fillId="18" borderId="11" xfId="0" applyNumberFormat="1" applyFont="1" applyFill="1" applyBorder="1" applyAlignment="1">
      <alignment/>
    </xf>
    <xf numFmtId="3" fontId="0" fillId="18" borderId="11" xfId="41" applyNumberFormat="1" applyFont="1" applyFill="1" applyBorder="1" applyAlignment="1">
      <alignment horizontal="right"/>
    </xf>
    <xf numFmtId="3" fontId="4" fillId="18" borderId="13" xfId="0" applyNumberFormat="1" applyFont="1" applyFill="1" applyBorder="1" applyAlignment="1">
      <alignment/>
    </xf>
    <xf numFmtId="0" fontId="1" fillId="18" borderId="2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8</xdr:row>
      <xdr:rowOff>0</xdr:rowOff>
    </xdr:from>
    <xdr:to>
      <xdr:col>21</xdr:col>
      <xdr:colOff>704850</xdr:colOff>
      <xdr:row>12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1590675"/>
          <a:ext cx="4457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84"/>
  <sheetViews>
    <sheetView tabSelected="1" zoomScale="75" zoomScaleNormal="75" zoomScalePageLayoutView="0" workbookViewId="0" topLeftCell="A4">
      <selection activeCell="P49" sqref="P49:V49"/>
    </sheetView>
  </sheetViews>
  <sheetFormatPr defaultColWidth="11.421875" defaultRowHeight="12.75"/>
  <cols>
    <col min="1" max="1" width="3.140625" style="20" customWidth="1"/>
    <col min="2" max="2" width="12.28125" style="20" customWidth="1"/>
    <col min="3" max="3" width="22.7109375" style="20" customWidth="1"/>
    <col min="4" max="4" width="15.00390625" style="20" bestFit="1" customWidth="1"/>
    <col min="5" max="5" width="4.7109375" style="20" customWidth="1"/>
    <col min="6" max="6" width="13.7109375" style="20" bestFit="1" customWidth="1"/>
    <col min="7" max="7" width="4.7109375" style="20" customWidth="1"/>
    <col min="8" max="8" width="14.7109375" style="20" customWidth="1"/>
    <col min="9" max="9" width="4.7109375" style="20" customWidth="1"/>
    <col min="10" max="10" width="13.7109375" style="20" bestFit="1" customWidth="1"/>
    <col min="11" max="11" width="4.7109375" style="20" customWidth="1"/>
    <col min="12" max="12" width="13.7109375" style="20" bestFit="1" customWidth="1"/>
    <col min="13" max="13" width="4.7109375" style="20" customWidth="1"/>
    <col min="14" max="14" width="12.7109375" style="20" customWidth="1"/>
    <col min="15" max="15" width="4.7109375" style="20" customWidth="1"/>
    <col min="16" max="16" width="14.00390625" style="20" bestFit="1" customWidth="1"/>
    <col min="17" max="17" width="4.7109375" style="20" customWidth="1"/>
    <col min="18" max="18" width="14.00390625" style="20" bestFit="1" customWidth="1"/>
    <col min="19" max="19" width="4.7109375" style="20" customWidth="1"/>
    <col min="20" max="20" width="14.7109375" style="20" customWidth="1"/>
    <col min="21" max="21" width="4.7109375" style="20" customWidth="1"/>
    <col min="22" max="22" width="14.00390625" style="20" bestFit="1" customWidth="1"/>
    <col min="23" max="23" width="5.00390625" style="20" customWidth="1"/>
    <col min="24" max="24" width="16.140625" style="20" customWidth="1"/>
    <col min="25" max="25" width="5.421875" style="20" customWidth="1"/>
    <col min="26" max="26" width="3.140625" style="20" customWidth="1"/>
    <col min="27" max="16384" width="11.421875" style="20" customWidth="1"/>
  </cols>
  <sheetData>
    <row r="1" ht="13.5" thickBot="1"/>
    <row r="2" spans="1:26" ht="13.5" thickBot="1">
      <c r="A2" s="66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2"/>
    </row>
    <row r="3" spans="1:26" ht="34.5" customHeight="1">
      <c r="A3" s="30"/>
      <c r="B3" s="2" t="s">
        <v>0</v>
      </c>
      <c r="C3" s="21"/>
      <c r="D3" s="21"/>
      <c r="E3" s="22"/>
      <c r="F3" s="23"/>
      <c r="G3" s="16" t="s">
        <v>1</v>
      </c>
      <c r="H3" s="17"/>
      <c r="I3" s="21"/>
      <c r="J3" s="21"/>
      <c r="K3" s="21"/>
      <c r="L3" s="21" t="s">
        <v>2</v>
      </c>
      <c r="M3" s="22"/>
      <c r="N3" s="23"/>
      <c r="O3" s="70"/>
      <c r="P3" s="109" t="s">
        <v>51</v>
      </c>
      <c r="Q3" s="109"/>
      <c r="R3" s="109"/>
      <c r="S3" s="109"/>
      <c r="T3" s="109"/>
      <c r="U3" s="109"/>
      <c r="V3" s="109"/>
      <c r="W3" s="109"/>
      <c r="X3" s="109"/>
      <c r="Y3" s="109"/>
      <c r="Z3" s="25"/>
    </row>
    <row r="4" spans="1:26" ht="12.75" customHeight="1">
      <c r="A4" s="30"/>
      <c r="B4" s="3" t="s">
        <v>3</v>
      </c>
      <c r="C4" s="23" t="s">
        <v>4</v>
      </c>
      <c r="D4" s="24">
        <v>2</v>
      </c>
      <c r="E4" s="25" t="s">
        <v>5</v>
      </c>
      <c r="F4" s="23"/>
      <c r="G4" s="26"/>
      <c r="H4" s="27"/>
      <c r="I4" s="23"/>
      <c r="J4" s="27" t="s">
        <v>6</v>
      </c>
      <c r="K4" s="27"/>
      <c r="L4" s="28" t="s">
        <v>7</v>
      </c>
      <c r="M4" s="29"/>
      <c r="N4" s="23"/>
      <c r="O4" s="70"/>
      <c r="P4" s="110" t="s">
        <v>53</v>
      </c>
      <c r="Q4" s="110"/>
      <c r="R4" s="110"/>
      <c r="S4" s="110"/>
      <c r="T4" s="110"/>
      <c r="U4" s="110"/>
      <c r="V4" s="110"/>
      <c r="W4" s="110"/>
      <c r="X4" s="110"/>
      <c r="Y4" s="71"/>
      <c r="Z4" s="73"/>
    </row>
    <row r="5" spans="1:26" ht="12.75" customHeight="1">
      <c r="A5" s="30"/>
      <c r="B5" s="30"/>
      <c r="C5" s="23" t="s">
        <v>54</v>
      </c>
      <c r="D5" s="24">
        <v>6.3</v>
      </c>
      <c r="E5" s="25" t="s">
        <v>5</v>
      </c>
      <c r="F5" s="23"/>
      <c r="G5" s="31"/>
      <c r="H5" s="28"/>
      <c r="I5" s="23"/>
      <c r="J5" s="23"/>
      <c r="K5" s="23"/>
      <c r="L5" s="23"/>
      <c r="M5" s="25"/>
      <c r="N5" s="23"/>
      <c r="O5" s="70"/>
      <c r="P5" s="110"/>
      <c r="Q5" s="110"/>
      <c r="R5" s="110"/>
      <c r="S5" s="110"/>
      <c r="T5" s="110"/>
      <c r="U5" s="110"/>
      <c r="V5" s="110"/>
      <c r="W5" s="110"/>
      <c r="X5" s="110"/>
      <c r="Y5" s="71"/>
      <c r="Z5" s="73"/>
    </row>
    <row r="6" spans="1:26" ht="12.75" customHeight="1">
      <c r="A6" s="30"/>
      <c r="B6" s="30"/>
      <c r="C6" s="23" t="s">
        <v>8</v>
      </c>
      <c r="D6" s="24"/>
      <c r="E6" s="25" t="s">
        <v>5</v>
      </c>
      <c r="F6" s="23"/>
      <c r="G6" s="31" t="s">
        <v>9</v>
      </c>
      <c r="H6" s="28"/>
      <c r="I6" s="23"/>
      <c r="J6" s="24">
        <v>13151.75</v>
      </c>
      <c r="K6" s="24" t="s">
        <v>10</v>
      </c>
      <c r="L6" s="24">
        <v>85.223</v>
      </c>
      <c r="M6" s="25" t="s">
        <v>39</v>
      </c>
      <c r="N6" s="23"/>
      <c r="O6" s="70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2"/>
    </row>
    <row r="7" spans="1:26" ht="12.75" customHeight="1">
      <c r="A7" s="30"/>
      <c r="B7" s="30"/>
      <c r="C7" s="23" t="s">
        <v>48</v>
      </c>
      <c r="D7" s="24">
        <v>7</v>
      </c>
      <c r="E7" s="25" t="s">
        <v>5</v>
      </c>
      <c r="F7" s="23"/>
      <c r="G7" s="31" t="s">
        <v>11</v>
      </c>
      <c r="H7" s="28"/>
      <c r="I7" s="23"/>
      <c r="J7" s="24">
        <v>0</v>
      </c>
      <c r="K7" s="24" t="s">
        <v>10</v>
      </c>
      <c r="L7" s="24">
        <v>0</v>
      </c>
      <c r="M7" s="25" t="s">
        <v>39</v>
      </c>
      <c r="N7" s="23"/>
      <c r="O7" s="70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2"/>
    </row>
    <row r="8" spans="1:26" ht="12.75">
      <c r="A8" s="30"/>
      <c r="B8" s="30"/>
      <c r="C8" s="23"/>
      <c r="D8" s="23"/>
      <c r="E8" s="25"/>
      <c r="F8" s="23"/>
      <c r="G8" s="31" t="s">
        <v>12</v>
      </c>
      <c r="H8" s="28"/>
      <c r="I8" s="23"/>
      <c r="J8" s="24">
        <v>0</v>
      </c>
      <c r="K8" s="24" t="s">
        <v>10</v>
      </c>
      <c r="L8" s="24">
        <v>0</v>
      </c>
      <c r="M8" s="25" t="s">
        <v>39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5"/>
    </row>
    <row r="9" spans="1:26" ht="12.75">
      <c r="A9" s="30"/>
      <c r="B9" s="30"/>
      <c r="C9" s="23" t="s">
        <v>13</v>
      </c>
      <c r="D9" s="24">
        <v>3</v>
      </c>
      <c r="E9" s="25" t="s">
        <v>5</v>
      </c>
      <c r="F9" s="23"/>
      <c r="G9" s="32" t="s">
        <v>14</v>
      </c>
      <c r="H9" s="33"/>
      <c r="I9" s="34"/>
      <c r="J9" s="35">
        <v>0</v>
      </c>
      <c r="K9" s="35" t="s">
        <v>10</v>
      </c>
      <c r="L9" s="35">
        <v>0</v>
      </c>
      <c r="M9" s="36" t="s">
        <v>39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5"/>
    </row>
    <row r="10" spans="1:26" ht="13.5" thickBot="1">
      <c r="A10" s="30"/>
      <c r="B10" s="30"/>
      <c r="C10" s="23" t="s">
        <v>15</v>
      </c>
      <c r="D10" s="24">
        <v>3.5</v>
      </c>
      <c r="E10" s="25" t="s">
        <v>5</v>
      </c>
      <c r="F10" s="23"/>
      <c r="G10" s="18" t="s">
        <v>16</v>
      </c>
      <c r="H10" s="19"/>
      <c r="I10" s="37"/>
      <c r="J10" s="11">
        <f>SUM(J6:J9)</f>
        <v>13151.75</v>
      </c>
      <c r="K10" s="12" t="s">
        <v>10</v>
      </c>
      <c r="L10" s="11">
        <f>SUM(L6:L9)</f>
        <v>85.223</v>
      </c>
      <c r="M10" s="13" t="s">
        <v>39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5"/>
    </row>
    <row r="11" spans="1:26" ht="12.75">
      <c r="A11" s="30"/>
      <c r="B11" s="30"/>
      <c r="C11" s="23" t="s">
        <v>17</v>
      </c>
      <c r="D11" s="24">
        <v>15</v>
      </c>
      <c r="E11" s="25" t="s">
        <v>39</v>
      </c>
      <c r="F11" s="23"/>
      <c r="G11" s="27"/>
      <c r="H11" s="27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5"/>
    </row>
    <row r="12" spans="1:26" ht="12.75">
      <c r="A12" s="30"/>
      <c r="B12" s="30"/>
      <c r="C12" s="23" t="s">
        <v>18</v>
      </c>
      <c r="D12" s="24">
        <v>0</v>
      </c>
      <c r="E12" s="25" t="s">
        <v>39</v>
      </c>
      <c r="F12" s="39"/>
      <c r="G12" s="38"/>
      <c r="H12" s="38"/>
      <c r="I12" s="39"/>
      <c r="J12" s="39"/>
      <c r="K12" s="39"/>
      <c r="L12" s="39"/>
      <c r="M12" s="39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5"/>
    </row>
    <row r="13" spans="1:26" ht="13.5" thickBot="1">
      <c r="A13" s="30"/>
      <c r="B13" s="40"/>
      <c r="C13" s="37" t="s">
        <v>49</v>
      </c>
      <c r="D13" s="41">
        <v>2</v>
      </c>
      <c r="E13" s="42" t="s">
        <v>5</v>
      </c>
      <c r="F13" s="39"/>
      <c r="G13" s="38"/>
      <c r="H13" s="38"/>
      <c r="I13" s="39"/>
      <c r="J13" s="39"/>
      <c r="K13" s="39"/>
      <c r="L13" s="39"/>
      <c r="M13" s="39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5"/>
    </row>
    <row r="14" spans="1:26" ht="12.75">
      <c r="A14" s="30"/>
      <c r="B14" s="23" t="s">
        <v>40</v>
      </c>
      <c r="C14" s="23"/>
      <c r="D14" s="64">
        <f>ROUND(100/$D$5,2)</f>
        <v>15.87</v>
      </c>
      <c r="E14" s="23"/>
      <c r="F14" s="39"/>
      <c r="G14" s="39"/>
      <c r="H14" s="39"/>
      <c r="I14" s="39"/>
      <c r="J14" s="39"/>
      <c r="K14" s="39"/>
      <c r="L14" s="39"/>
      <c r="M14" s="39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5"/>
    </row>
    <row r="15" spans="1:26" ht="13.5" thickBot="1">
      <c r="A15" s="30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37"/>
      <c r="Y15" s="23"/>
      <c r="Z15" s="25"/>
    </row>
    <row r="16" spans="1:26" ht="15.75">
      <c r="A16" s="30"/>
      <c r="B16" s="8" t="s">
        <v>19</v>
      </c>
      <c r="C16" s="21"/>
      <c r="D16" s="77"/>
      <c r="E16" s="77"/>
      <c r="F16" s="21"/>
      <c r="G16" s="21"/>
      <c r="H16" s="78"/>
      <c r="I16" s="78"/>
      <c r="J16" s="21"/>
      <c r="K16" s="21"/>
      <c r="L16" s="78"/>
      <c r="M16" s="78"/>
      <c r="N16" s="21"/>
      <c r="O16" s="21"/>
      <c r="P16" s="78"/>
      <c r="Q16" s="78"/>
      <c r="R16" s="21"/>
      <c r="S16" s="21"/>
      <c r="T16" s="77"/>
      <c r="U16" s="77"/>
      <c r="V16" s="55"/>
      <c r="W16" s="55"/>
      <c r="X16" s="79"/>
      <c r="Y16" s="80"/>
      <c r="Z16" s="25"/>
    </row>
    <row r="17" spans="1:26" ht="12.75">
      <c r="A17" s="30"/>
      <c r="B17" s="30"/>
      <c r="C17" s="23"/>
      <c r="D17" s="81" t="s">
        <v>20</v>
      </c>
      <c r="E17" s="81"/>
      <c r="F17" s="27" t="s">
        <v>20</v>
      </c>
      <c r="G17" s="27"/>
      <c r="H17" s="81" t="s">
        <v>20</v>
      </c>
      <c r="I17" s="81"/>
      <c r="J17" s="27" t="s">
        <v>20</v>
      </c>
      <c r="K17" s="27"/>
      <c r="L17" s="81" t="s">
        <v>20</v>
      </c>
      <c r="M17" s="81"/>
      <c r="N17" s="27" t="s">
        <v>20</v>
      </c>
      <c r="O17" s="27"/>
      <c r="P17" s="81" t="s">
        <v>20</v>
      </c>
      <c r="Q17" s="81"/>
      <c r="R17" s="27" t="s">
        <v>20</v>
      </c>
      <c r="S17" s="27"/>
      <c r="T17" s="81" t="s">
        <v>20</v>
      </c>
      <c r="U17" s="81"/>
      <c r="V17" s="38" t="s">
        <v>20</v>
      </c>
      <c r="W17" s="38"/>
      <c r="X17" s="82" t="s">
        <v>43</v>
      </c>
      <c r="Y17" s="83"/>
      <c r="Z17" s="25"/>
    </row>
    <row r="18" spans="1:26" ht="15.75">
      <c r="A18" s="30"/>
      <c r="B18" s="30"/>
      <c r="C18" s="23"/>
      <c r="D18" s="84">
        <v>1</v>
      </c>
      <c r="E18" s="84"/>
      <c r="F18" s="15">
        <v>2</v>
      </c>
      <c r="G18" s="15"/>
      <c r="H18" s="84">
        <v>3</v>
      </c>
      <c r="I18" s="84"/>
      <c r="J18" s="15">
        <v>4</v>
      </c>
      <c r="K18" s="15"/>
      <c r="L18" s="84">
        <v>5</v>
      </c>
      <c r="M18" s="84"/>
      <c r="N18" s="15">
        <v>6</v>
      </c>
      <c r="O18" s="15"/>
      <c r="P18" s="84">
        <v>7</v>
      </c>
      <c r="Q18" s="84"/>
      <c r="R18" s="15">
        <v>8</v>
      </c>
      <c r="S18" s="15"/>
      <c r="T18" s="84">
        <v>9</v>
      </c>
      <c r="U18" s="84"/>
      <c r="V18" s="56">
        <v>10</v>
      </c>
      <c r="W18" s="56"/>
      <c r="X18" s="85" t="s">
        <v>44</v>
      </c>
      <c r="Y18" s="83"/>
      <c r="Z18" s="25"/>
    </row>
    <row r="19" spans="1:26" ht="13.5" thickBot="1">
      <c r="A19" s="30"/>
      <c r="B19" s="40"/>
      <c r="C19" s="37"/>
      <c r="D19" s="86"/>
      <c r="E19" s="86"/>
      <c r="F19" s="14"/>
      <c r="G19" s="14"/>
      <c r="H19" s="86"/>
      <c r="I19" s="86"/>
      <c r="J19" s="14"/>
      <c r="K19" s="14"/>
      <c r="L19" s="86"/>
      <c r="M19" s="86"/>
      <c r="N19" s="14"/>
      <c r="O19" s="14"/>
      <c r="P19" s="86"/>
      <c r="Q19" s="86"/>
      <c r="R19" s="14"/>
      <c r="S19" s="14"/>
      <c r="T19" s="86"/>
      <c r="U19" s="86"/>
      <c r="V19" s="57"/>
      <c r="W19" s="57"/>
      <c r="X19" s="87"/>
      <c r="Y19" s="88"/>
      <c r="Z19" s="25"/>
    </row>
    <row r="20" spans="1:26" ht="12.75">
      <c r="A20" s="30"/>
      <c r="B20" s="30"/>
      <c r="C20" s="23"/>
      <c r="D20" s="89"/>
      <c r="E20" s="89"/>
      <c r="F20" s="4"/>
      <c r="G20" s="4"/>
      <c r="H20" s="89"/>
      <c r="I20" s="89"/>
      <c r="J20" s="4"/>
      <c r="K20" s="4"/>
      <c r="L20" s="89"/>
      <c r="M20" s="89"/>
      <c r="N20" s="4"/>
      <c r="O20" s="4"/>
      <c r="P20" s="89"/>
      <c r="Q20" s="89"/>
      <c r="R20" s="4"/>
      <c r="S20" s="4"/>
      <c r="T20" s="89"/>
      <c r="U20" s="89"/>
      <c r="V20" s="58"/>
      <c r="W20" s="58"/>
      <c r="X20" s="90"/>
      <c r="Y20" s="83"/>
      <c r="Z20" s="25"/>
    </row>
    <row r="21" spans="1:26" ht="12.75">
      <c r="A21" s="30"/>
      <c r="B21" s="3" t="s">
        <v>21</v>
      </c>
      <c r="C21" s="23"/>
      <c r="D21" s="91"/>
      <c r="E21" s="91"/>
      <c r="F21" s="43"/>
      <c r="G21" s="43"/>
      <c r="H21" s="91"/>
      <c r="I21" s="91"/>
      <c r="J21" s="43"/>
      <c r="K21" s="43"/>
      <c r="L21" s="91"/>
      <c r="M21" s="91"/>
      <c r="N21" s="43"/>
      <c r="O21" s="43"/>
      <c r="P21" s="91"/>
      <c r="Q21" s="91"/>
      <c r="R21" s="43"/>
      <c r="S21" s="43"/>
      <c r="T21" s="91"/>
      <c r="U21" s="91"/>
      <c r="V21" s="45"/>
      <c r="W21" s="45"/>
      <c r="X21" s="90"/>
      <c r="Y21" s="83"/>
      <c r="Z21" s="25"/>
    </row>
    <row r="22" spans="1:26" ht="12.75">
      <c r="A22" s="30"/>
      <c r="B22" s="30"/>
      <c r="C22" s="23" t="s">
        <v>22</v>
      </c>
      <c r="D22" s="91">
        <f>ROUND($J$6*$L$6,0)</f>
        <v>1120832</v>
      </c>
      <c r="E22" s="91" t="s">
        <v>39</v>
      </c>
      <c r="F22" s="43">
        <f>D22*(1+($D$4/100))</f>
        <v>1143248.6400000001</v>
      </c>
      <c r="G22" s="43" t="s">
        <v>39</v>
      </c>
      <c r="H22" s="91">
        <f>F22*(1+($D$4/100))</f>
        <v>1166113.6128000002</v>
      </c>
      <c r="I22" s="91" t="s">
        <v>39</v>
      </c>
      <c r="J22" s="43">
        <f>H22*(1+($D$4/100))</f>
        <v>1189435.8850560002</v>
      </c>
      <c r="K22" s="43" t="s">
        <v>39</v>
      </c>
      <c r="L22" s="91">
        <f>J22*(1+($D$4/100))</f>
        <v>1213224.6027571203</v>
      </c>
      <c r="M22" s="91" t="s">
        <v>39</v>
      </c>
      <c r="N22" s="43">
        <f>L22*(1+($D$4/100))</f>
        <v>1237489.0948122628</v>
      </c>
      <c r="O22" s="43" t="s">
        <v>39</v>
      </c>
      <c r="P22" s="91">
        <f>N22*(1+($D$4/100))</f>
        <v>1262238.876708508</v>
      </c>
      <c r="Q22" s="91" t="s">
        <v>39</v>
      </c>
      <c r="R22" s="43">
        <f>P22*(1+($D$4/100))</f>
        <v>1287483.654242678</v>
      </c>
      <c r="S22" s="43" t="s">
        <v>39</v>
      </c>
      <c r="T22" s="91">
        <f>R22*(1+($D$4/100))</f>
        <v>1313233.3273275318</v>
      </c>
      <c r="U22" s="91" t="s">
        <v>39</v>
      </c>
      <c r="V22" s="45">
        <f>T22*(1+($D$4/100))</f>
        <v>1339497.9938740823</v>
      </c>
      <c r="W22" s="45" t="s">
        <v>39</v>
      </c>
      <c r="X22" s="90"/>
      <c r="Y22" s="83"/>
      <c r="Z22" s="25"/>
    </row>
    <row r="23" spans="1:26" ht="12.75">
      <c r="A23" s="30"/>
      <c r="B23" s="30"/>
      <c r="C23" s="23" t="s">
        <v>23</v>
      </c>
      <c r="D23" s="91">
        <f>ROUND($J$7*$L$7,0)</f>
        <v>0</v>
      </c>
      <c r="E23" s="91" t="s">
        <v>39</v>
      </c>
      <c r="F23" s="45">
        <f>D23*(1+($D$4/100))</f>
        <v>0</v>
      </c>
      <c r="G23" s="45" t="s">
        <v>39</v>
      </c>
      <c r="H23" s="91">
        <f>F23*(1+($D$4/100))</f>
        <v>0</v>
      </c>
      <c r="I23" s="91" t="s">
        <v>39</v>
      </c>
      <c r="J23" s="45">
        <f>H23*(1+($D$4/100))</f>
        <v>0</v>
      </c>
      <c r="K23" s="45" t="s">
        <v>39</v>
      </c>
      <c r="L23" s="91">
        <f>J23*(1+($D$4/100))</f>
        <v>0</v>
      </c>
      <c r="M23" s="91" t="s">
        <v>39</v>
      </c>
      <c r="N23" s="45">
        <f>L23*(1+($D$4/100))</f>
        <v>0</v>
      </c>
      <c r="O23" s="45" t="s">
        <v>39</v>
      </c>
      <c r="P23" s="91">
        <f>N23*(1+($D$4/100))</f>
        <v>0</v>
      </c>
      <c r="Q23" s="91" t="s">
        <v>39</v>
      </c>
      <c r="R23" s="45">
        <f>P23*(1+($D$4/100))</f>
        <v>0</v>
      </c>
      <c r="S23" s="45" t="s">
        <v>39</v>
      </c>
      <c r="T23" s="91">
        <f>R23*(1+($D$4/100))</f>
        <v>0</v>
      </c>
      <c r="U23" s="91" t="s">
        <v>39</v>
      </c>
      <c r="V23" s="45">
        <f>T23*(1+($D$4/100))</f>
        <v>0</v>
      </c>
      <c r="W23" s="45" t="s">
        <v>39</v>
      </c>
      <c r="X23" s="90"/>
      <c r="Y23" s="83"/>
      <c r="Z23" s="25"/>
    </row>
    <row r="24" spans="1:26" ht="12.75">
      <c r="A24" s="30"/>
      <c r="B24" s="30"/>
      <c r="C24" s="23" t="s">
        <v>24</v>
      </c>
      <c r="D24" s="91">
        <f>ROUND($J$8*$L$8,0)</f>
        <v>0</v>
      </c>
      <c r="E24" s="91" t="s">
        <v>39</v>
      </c>
      <c r="F24" s="45">
        <f>ROUND($J$8*$L$8,0)</f>
        <v>0</v>
      </c>
      <c r="G24" s="45" t="s">
        <v>39</v>
      </c>
      <c r="H24" s="91">
        <f>ROUND($J$8*$L$8,0)</f>
        <v>0</v>
      </c>
      <c r="I24" s="91" t="s">
        <v>39</v>
      </c>
      <c r="J24" s="45">
        <f>ROUND($J$8*$L$8,0)</f>
        <v>0</v>
      </c>
      <c r="K24" s="45" t="s">
        <v>39</v>
      </c>
      <c r="L24" s="91">
        <f>ROUND($J$8*$L$8,0)</f>
        <v>0</v>
      </c>
      <c r="M24" s="91" t="s">
        <v>39</v>
      </c>
      <c r="N24" s="45">
        <f>ROUND($J$8*$L$8,0)</f>
        <v>0</v>
      </c>
      <c r="O24" s="45" t="s">
        <v>39</v>
      </c>
      <c r="P24" s="91">
        <f>ROUND($J$8*$L$8,0)</f>
        <v>0</v>
      </c>
      <c r="Q24" s="91" t="s">
        <v>39</v>
      </c>
      <c r="R24" s="45">
        <f>ROUND($J$8*$L$8,0)</f>
        <v>0</v>
      </c>
      <c r="S24" s="45" t="s">
        <v>39</v>
      </c>
      <c r="T24" s="91">
        <f>ROUND($J$8*$L$8,0)</f>
        <v>0</v>
      </c>
      <c r="U24" s="91" t="s">
        <v>39</v>
      </c>
      <c r="V24" s="45">
        <f>ROUND($J$8*$L$8,0)</f>
        <v>0</v>
      </c>
      <c r="W24" s="45" t="s">
        <v>39</v>
      </c>
      <c r="X24" s="90"/>
      <c r="Y24" s="83"/>
      <c r="Z24" s="25"/>
    </row>
    <row r="25" spans="1:26" ht="12.75">
      <c r="A25" s="30"/>
      <c r="B25" s="30"/>
      <c r="C25" s="23" t="s">
        <v>25</v>
      </c>
      <c r="D25" s="92">
        <f>ROUND($J$9*$L$9,0)</f>
        <v>0</v>
      </c>
      <c r="E25" s="92" t="s">
        <v>39</v>
      </c>
      <c r="F25" s="46">
        <v>0</v>
      </c>
      <c r="G25" s="46" t="s">
        <v>39</v>
      </c>
      <c r="H25" s="92">
        <v>0</v>
      </c>
      <c r="I25" s="92" t="s">
        <v>39</v>
      </c>
      <c r="J25" s="46">
        <v>0</v>
      </c>
      <c r="K25" s="46" t="s">
        <v>39</v>
      </c>
      <c r="L25" s="92">
        <v>0</v>
      </c>
      <c r="M25" s="92" t="s">
        <v>39</v>
      </c>
      <c r="N25" s="46">
        <v>0</v>
      </c>
      <c r="O25" s="46" t="s">
        <v>39</v>
      </c>
      <c r="P25" s="92">
        <v>0</v>
      </c>
      <c r="Q25" s="92" t="s">
        <v>39</v>
      </c>
      <c r="R25" s="46">
        <v>0</v>
      </c>
      <c r="S25" s="46" t="s">
        <v>39</v>
      </c>
      <c r="T25" s="92">
        <v>0</v>
      </c>
      <c r="U25" s="92" t="s">
        <v>39</v>
      </c>
      <c r="V25" s="46">
        <v>0</v>
      </c>
      <c r="W25" s="46" t="s">
        <v>39</v>
      </c>
      <c r="X25" s="93"/>
      <c r="Y25" s="94"/>
      <c r="Z25" s="25"/>
    </row>
    <row r="26" spans="1:26" ht="12.75">
      <c r="A26" s="30"/>
      <c r="B26" s="30"/>
      <c r="C26" s="23"/>
      <c r="D26" s="91"/>
      <c r="E26" s="91"/>
      <c r="F26" s="43"/>
      <c r="G26" s="43"/>
      <c r="H26" s="91"/>
      <c r="I26" s="91"/>
      <c r="J26" s="43"/>
      <c r="K26" s="43"/>
      <c r="L26" s="91"/>
      <c r="M26" s="91"/>
      <c r="N26" s="43"/>
      <c r="O26" s="43"/>
      <c r="P26" s="91"/>
      <c r="Q26" s="91"/>
      <c r="R26" s="43"/>
      <c r="S26" s="43"/>
      <c r="T26" s="91"/>
      <c r="U26" s="91"/>
      <c r="V26" s="45"/>
      <c r="W26" s="45"/>
      <c r="X26" s="90"/>
      <c r="Y26" s="83"/>
      <c r="Z26" s="25"/>
    </row>
    <row r="27" spans="1:26" ht="12.75">
      <c r="A27" s="30"/>
      <c r="B27" s="3" t="s">
        <v>26</v>
      </c>
      <c r="C27" s="1"/>
      <c r="D27" s="72">
        <f>ROUND(SUM(D22:D25),0)</f>
        <v>1120832</v>
      </c>
      <c r="E27" s="72" t="s">
        <v>39</v>
      </c>
      <c r="F27" s="10">
        <f>ROUND(SUM(F22:F25),0)</f>
        <v>1143249</v>
      </c>
      <c r="G27" s="10" t="s">
        <v>39</v>
      </c>
      <c r="H27" s="72">
        <f>ROUND(SUM(H22:H25),0)</f>
        <v>1166114</v>
      </c>
      <c r="I27" s="72" t="s">
        <v>39</v>
      </c>
      <c r="J27" s="10">
        <f>ROUND(SUM(J22:J25),0)</f>
        <v>1189436</v>
      </c>
      <c r="K27" s="10" t="s">
        <v>39</v>
      </c>
      <c r="L27" s="72">
        <f>ROUND(SUM(L22:L25),0)</f>
        <v>1213225</v>
      </c>
      <c r="M27" s="72" t="s">
        <v>39</v>
      </c>
      <c r="N27" s="10">
        <f>ROUND(SUM(N22:N25),0)</f>
        <v>1237489</v>
      </c>
      <c r="O27" s="10" t="s">
        <v>39</v>
      </c>
      <c r="P27" s="72">
        <f>ROUND(SUM(P22:P25),0)</f>
        <v>1262239</v>
      </c>
      <c r="Q27" s="72" t="s">
        <v>39</v>
      </c>
      <c r="R27" s="10">
        <f>ROUND(SUM(R22:R25),0)</f>
        <v>1287484</v>
      </c>
      <c r="S27" s="10" t="s">
        <v>39</v>
      </c>
      <c r="T27" s="72">
        <f>ROUND(SUM(T22:T25),0)</f>
        <v>1313233</v>
      </c>
      <c r="U27" s="95" t="s">
        <v>39</v>
      </c>
      <c r="V27" s="10">
        <f>ROUND(SUM(V22:V25),0)</f>
        <v>1339498</v>
      </c>
      <c r="W27" s="60" t="s">
        <v>39</v>
      </c>
      <c r="X27" s="96">
        <f>V27</f>
        <v>1339498</v>
      </c>
      <c r="Y27" s="83" t="s">
        <v>39</v>
      </c>
      <c r="Z27" s="25"/>
    </row>
    <row r="28" spans="1:26" ht="12.75">
      <c r="A28" s="30"/>
      <c r="B28" s="30"/>
      <c r="C28" s="23"/>
      <c r="D28" s="97"/>
      <c r="E28" s="97"/>
      <c r="F28" s="23"/>
      <c r="G28" s="23"/>
      <c r="H28" s="97"/>
      <c r="I28" s="97"/>
      <c r="J28" s="23"/>
      <c r="K28" s="23"/>
      <c r="L28" s="97"/>
      <c r="M28" s="97"/>
      <c r="N28" s="23"/>
      <c r="O28" s="23"/>
      <c r="P28" s="97"/>
      <c r="Q28" s="97"/>
      <c r="R28" s="23"/>
      <c r="S28" s="23"/>
      <c r="T28" s="97"/>
      <c r="U28" s="97"/>
      <c r="V28" s="39"/>
      <c r="W28" s="39"/>
      <c r="X28" s="90"/>
      <c r="Y28" s="83"/>
      <c r="Z28" s="25"/>
    </row>
    <row r="29" spans="1:26" ht="12.75">
      <c r="A29" s="30"/>
      <c r="B29" s="3" t="s">
        <v>27</v>
      </c>
      <c r="C29" s="23"/>
      <c r="D29" s="97"/>
      <c r="E29" s="97"/>
      <c r="F29" s="23"/>
      <c r="G29" s="23"/>
      <c r="H29" s="97"/>
      <c r="I29" s="97"/>
      <c r="J29" s="23"/>
      <c r="K29" s="23"/>
      <c r="L29" s="97"/>
      <c r="M29" s="97"/>
      <c r="N29" s="23"/>
      <c r="O29" s="23"/>
      <c r="P29" s="97"/>
      <c r="Q29" s="97"/>
      <c r="R29" s="23"/>
      <c r="S29" s="23"/>
      <c r="T29" s="97"/>
      <c r="U29" s="97"/>
      <c r="V29" s="39"/>
      <c r="W29" s="39"/>
      <c r="X29" s="90"/>
      <c r="Y29" s="83"/>
      <c r="Z29" s="25"/>
    </row>
    <row r="30" spans="1:26" ht="12.75">
      <c r="A30" s="30"/>
      <c r="B30" s="30"/>
      <c r="C30" s="23" t="s">
        <v>28</v>
      </c>
      <c r="D30" s="91">
        <f>ROUND(($J$10*$D$12)*((1+($D$13/100))^(D18-1)),0)</f>
        <v>0</v>
      </c>
      <c r="E30" s="91" t="s">
        <v>39</v>
      </c>
      <c r="F30" s="45">
        <f>ROUND(($J$10*$D$12)*((1+($D$13/100))^(F18-1)),0)</f>
        <v>0</v>
      </c>
      <c r="G30" s="45" t="s">
        <v>39</v>
      </c>
      <c r="H30" s="91">
        <f>ROUND(($J$10*$D$12)*((1+($D$13/100))^(H18-1)),0)</f>
        <v>0</v>
      </c>
      <c r="I30" s="91" t="s">
        <v>39</v>
      </c>
      <c r="J30" s="45">
        <f>ROUND(($J$10*$D$12)*((1+($D$13/100))^(J18-1)),0)</f>
        <v>0</v>
      </c>
      <c r="K30" s="45" t="s">
        <v>39</v>
      </c>
      <c r="L30" s="91">
        <f>ROUND(($J$10*$D$12)*((1+($D$13/100))^(L18-1)),0)</f>
        <v>0</v>
      </c>
      <c r="M30" s="91" t="s">
        <v>39</v>
      </c>
      <c r="N30" s="45">
        <f>ROUND(($J$10*$D$12)*((1+($D$13/100))^(N18-1)),0)</f>
        <v>0</v>
      </c>
      <c r="O30" s="45" t="s">
        <v>39</v>
      </c>
      <c r="P30" s="91">
        <f>ROUND(($J$10*$D$12)*((1+($D$13/100))^(P18-1)),0)</f>
        <v>0</v>
      </c>
      <c r="Q30" s="91" t="s">
        <v>39</v>
      </c>
      <c r="R30" s="45">
        <f>ROUND(($J$10*$D$12)*((1+($D$13/100))^(R18-1)),0)</f>
        <v>0</v>
      </c>
      <c r="S30" s="45" t="s">
        <v>39</v>
      </c>
      <c r="T30" s="91">
        <f>ROUND(($J$10*$D$12)*((1+($D$13/100))^(T18-1)),0)</f>
        <v>0</v>
      </c>
      <c r="U30" s="97" t="s">
        <v>39</v>
      </c>
      <c r="V30" s="45">
        <f>ROUND(($J$10*$D$12)*((1+($D$13/100))^(V18-1)),0)</f>
        <v>0</v>
      </c>
      <c r="W30" s="39" t="s">
        <v>39</v>
      </c>
      <c r="X30" s="90"/>
      <c r="Y30" s="83"/>
      <c r="Z30" s="25"/>
    </row>
    <row r="31" spans="1:26" ht="12.75">
      <c r="A31" s="30"/>
      <c r="B31" s="30"/>
      <c r="C31" s="23" t="s">
        <v>29</v>
      </c>
      <c r="D31" s="91">
        <f>ROUND(($J$10*$D$11)*((1+($D$13/100))^(D18-1)),0)</f>
        <v>197276</v>
      </c>
      <c r="E31" s="91" t="s">
        <v>39</v>
      </c>
      <c r="F31" s="45">
        <f>ROUND(($J$10*$D$11)*((1+($D$13/100))^(F18-1)),0)</f>
        <v>201222</v>
      </c>
      <c r="G31" s="45" t="s">
        <v>39</v>
      </c>
      <c r="H31" s="91">
        <f>ROUND(($J$10*$D$11)*((1+($D$13/100))^(H18-1)),0)</f>
        <v>205246</v>
      </c>
      <c r="I31" s="91" t="s">
        <v>39</v>
      </c>
      <c r="J31" s="45">
        <f>ROUND(($J$10*$D$11)*((1+($D$13/100))^(J18-1)),0)</f>
        <v>209351</v>
      </c>
      <c r="K31" s="45" t="s">
        <v>39</v>
      </c>
      <c r="L31" s="91">
        <f>ROUND(($J$10*$D$11)*((1+($D$13/100))^(L18-1)),0)</f>
        <v>213538</v>
      </c>
      <c r="M31" s="91" t="s">
        <v>39</v>
      </c>
      <c r="N31" s="45">
        <f>ROUND(($J$10*$D$11)*((1+($D$13/100))^(N18-1)),0)</f>
        <v>217809</v>
      </c>
      <c r="O31" s="45" t="s">
        <v>39</v>
      </c>
      <c r="P31" s="91">
        <f>ROUND(($J$10*$D$11)*((1+($D$13/100))^(P18-1)),0)</f>
        <v>222165</v>
      </c>
      <c r="Q31" s="91" t="s">
        <v>39</v>
      </c>
      <c r="R31" s="45">
        <f>ROUND(($J$10*$D$11)*((1+($D$13/100))^(R18-1)),0)</f>
        <v>226608</v>
      </c>
      <c r="S31" s="45" t="s">
        <v>39</v>
      </c>
      <c r="T31" s="91">
        <f>ROUND(($J$10*$D$11)*((1+($D$13/100))^(T18-1)),0)</f>
        <v>231141</v>
      </c>
      <c r="U31" s="97" t="s">
        <v>39</v>
      </c>
      <c r="V31" s="45">
        <f>ROUND(($J$10*$D$11)*((1+($D$13/100))^(V18-1)),0)</f>
        <v>235763</v>
      </c>
      <c r="W31" s="39" t="s">
        <v>39</v>
      </c>
      <c r="X31" s="90"/>
      <c r="Y31" s="83"/>
      <c r="Z31" s="25"/>
    </row>
    <row r="32" spans="1:26" ht="12.75">
      <c r="A32" s="30"/>
      <c r="B32" s="30"/>
      <c r="C32" s="23" t="s">
        <v>30</v>
      </c>
      <c r="D32" s="91">
        <f>ROUND((($D$9/100))*D27,0)</f>
        <v>33625</v>
      </c>
      <c r="E32" s="91" t="s">
        <v>39</v>
      </c>
      <c r="F32" s="43">
        <f>ROUND((($D$9/100))*F27,0)</f>
        <v>34297</v>
      </c>
      <c r="G32" s="43" t="s">
        <v>39</v>
      </c>
      <c r="H32" s="91">
        <f>ROUND((($D$9/100))*H27,0)</f>
        <v>34983</v>
      </c>
      <c r="I32" s="91" t="s">
        <v>39</v>
      </c>
      <c r="J32" s="43">
        <f>ROUND((($D$9/100))*J27,0)</f>
        <v>35683</v>
      </c>
      <c r="K32" s="43" t="s">
        <v>39</v>
      </c>
      <c r="L32" s="91">
        <f>ROUND((($D$9/100))*L27,0)</f>
        <v>36397</v>
      </c>
      <c r="M32" s="91" t="s">
        <v>39</v>
      </c>
      <c r="N32" s="43">
        <f>ROUND((($D$9/100))*N27,0)</f>
        <v>37125</v>
      </c>
      <c r="O32" s="43" t="s">
        <v>39</v>
      </c>
      <c r="P32" s="91">
        <f>ROUND((($D$9/100))*P27,0)</f>
        <v>37867</v>
      </c>
      <c r="Q32" s="91" t="s">
        <v>39</v>
      </c>
      <c r="R32" s="43">
        <f>ROUND((($D$9/100))*R27,0)</f>
        <v>38625</v>
      </c>
      <c r="S32" s="43" t="s">
        <v>39</v>
      </c>
      <c r="T32" s="91">
        <f>ROUND((($D$9/100))*T27,0)</f>
        <v>39397</v>
      </c>
      <c r="U32" s="97" t="s">
        <v>39</v>
      </c>
      <c r="V32" s="45">
        <f>ROUND((($D$9/100))*V27,0)</f>
        <v>40185</v>
      </c>
      <c r="W32" s="39" t="s">
        <v>39</v>
      </c>
      <c r="X32" s="90"/>
      <c r="Y32" s="83"/>
      <c r="Z32" s="25"/>
    </row>
    <row r="33" spans="1:26" ht="12.75">
      <c r="A33" s="30"/>
      <c r="B33" s="30"/>
      <c r="C33" s="23" t="s">
        <v>31</v>
      </c>
      <c r="D33" s="92">
        <f>ROUND(D27*($D$10/100),0)</f>
        <v>39229</v>
      </c>
      <c r="E33" s="92" t="s">
        <v>39</v>
      </c>
      <c r="F33" s="47">
        <f>ROUND(F27*($D$10/100),0)</f>
        <v>40014</v>
      </c>
      <c r="G33" s="47" t="s">
        <v>39</v>
      </c>
      <c r="H33" s="92">
        <f>ROUND(H27*($D$10/100),0)</f>
        <v>40814</v>
      </c>
      <c r="I33" s="92" t="s">
        <v>39</v>
      </c>
      <c r="J33" s="47">
        <f>ROUND(J27*($D$10/100),0)</f>
        <v>41630</v>
      </c>
      <c r="K33" s="47" t="s">
        <v>39</v>
      </c>
      <c r="L33" s="92">
        <f>ROUND(L27*($D$10/100),0)</f>
        <v>42463</v>
      </c>
      <c r="M33" s="92" t="s">
        <v>39</v>
      </c>
      <c r="N33" s="47">
        <f>ROUND(N27*($D$10/100),0)</f>
        <v>43312</v>
      </c>
      <c r="O33" s="47" t="s">
        <v>39</v>
      </c>
      <c r="P33" s="92">
        <f>ROUND(P27*($D$10/100),0)</f>
        <v>44178</v>
      </c>
      <c r="Q33" s="92" t="s">
        <v>39</v>
      </c>
      <c r="R33" s="47">
        <f>ROUND(R27*($D$10/100),0)</f>
        <v>45062</v>
      </c>
      <c r="S33" s="47" t="s">
        <v>39</v>
      </c>
      <c r="T33" s="92">
        <f>ROUND(T27*($D$10/100),0)</f>
        <v>45963</v>
      </c>
      <c r="U33" s="98" t="s">
        <v>39</v>
      </c>
      <c r="V33" s="46">
        <f>ROUND(V27*($D$10/100),0)</f>
        <v>46882</v>
      </c>
      <c r="W33" s="63" t="s">
        <v>39</v>
      </c>
      <c r="X33" s="93"/>
      <c r="Y33" s="94"/>
      <c r="Z33" s="25"/>
    </row>
    <row r="34" spans="1:26" ht="12.75">
      <c r="A34" s="30"/>
      <c r="B34" s="30"/>
      <c r="C34" s="23"/>
      <c r="D34" s="91"/>
      <c r="E34" s="91"/>
      <c r="F34" s="43"/>
      <c r="G34" s="43"/>
      <c r="H34" s="91"/>
      <c r="I34" s="91"/>
      <c r="J34" s="43"/>
      <c r="K34" s="43"/>
      <c r="L34" s="91"/>
      <c r="M34" s="91"/>
      <c r="N34" s="43"/>
      <c r="O34" s="43"/>
      <c r="P34" s="91"/>
      <c r="Q34" s="91"/>
      <c r="R34" s="43"/>
      <c r="S34" s="43"/>
      <c r="T34" s="97"/>
      <c r="U34" s="97"/>
      <c r="V34" s="39"/>
      <c r="W34" s="39"/>
      <c r="X34" s="90"/>
      <c r="Y34" s="83"/>
      <c r="Z34" s="25"/>
    </row>
    <row r="35" spans="1:26" ht="12.75">
      <c r="A35" s="30"/>
      <c r="B35" s="3" t="s">
        <v>32</v>
      </c>
      <c r="C35" s="23"/>
      <c r="D35" s="72">
        <f>ROUND(D27-D30-D31-D32-D33,0)</f>
        <v>850702</v>
      </c>
      <c r="E35" s="72" t="s">
        <v>39</v>
      </c>
      <c r="F35" s="10">
        <f>ROUND(F27-F30-F31-F32-F33,0)</f>
        <v>867716</v>
      </c>
      <c r="G35" s="10" t="s">
        <v>39</v>
      </c>
      <c r="H35" s="72">
        <f>ROUND(H27-H30-H31-H32-H33,0)</f>
        <v>885071</v>
      </c>
      <c r="I35" s="72" t="s">
        <v>39</v>
      </c>
      <c r="J35" s="10">
        <f>ROUND(J27-J30-J31-J32-J33,0)</f>
        <v>902772</v>
      </c>
      <c r="K35" s="10" t="s">
        <v>39</v>
      </c>
      <c r="L35" s="72">
        <f>ROUND(L27-L30-L31-L32-L33,0)</f>
        <v>920827</v>
      </c>
      <c r="M35" s="72" t="s">
        <v>39</v>
      </c>
      <c r="N35" s="10">
        <f>ROUND(N27-N30-N31-N32-N33,0)</f>
        <v>939243</v>
      </c>
      <c r="O35" s="10" t="s">
        <v>39</v>
      </c>
      <c r="P35" s="72">
        <f>ROUND(P27-P30-P31-P32-P33,0)</f>
        <v>958029</v>
      </c>
      <c r="Q35" s="72" t="s">
        <v>39</v>
      </c>
      <c r="R35" s="10">
        <f>ROUND(R27-R30-R31-R32-R33,0)</f>
        <v>977189</v>
      </c>
      <c r="S35" s="10" t="s">
        <v>39</v>
      </c>
      <c r="T35" s="72">
        <f>ROUND(T27-T30-T31-T32-T33,0)</f>
        <v>996732</v>
      </c>
      <c r="U35" s="95" t="s">
        <v>39</v>
      </c>
      <c r="V35" s="10">
        <f>ROUND(V27-V30-V31-V32-V33,0)</f>
        <v>1016668</v>
      </c>
      <c r="W35" s="60" t="s">
        <v>39</v>
      </c>
      <c r="X35" s="96">
        <f>V35</f>
        <v>1016668</v>
      </c>
      <c r="Y35" s="83" t="s">
        <v>39</v>
      </c>
      <c r="Z35" s="25"/>
    </row>
    <row r="36" spans="1:26" ht="12.75">
      <c r="A36" s="30"/>
      <c r="B36" s="30"/>
      <c r="C36" s="23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3"/>
      <c r="P36" s="43"/>
      <c r="Q36" s="43"/>
      <c r="R36" s="43"/>
      <c r="S36" s="43"/>
      <c r="T36" s="39"/>
      <c r="U36" s="39"/>
      <c r="V36" s="39"/>
      <c r="W36" s="39"/>
      <c r="X36" s="30"/>
      <c r="Y36" s="25"/>
      <c r="Z36" s="25"/>
    </row>
    <row r="37" spans="1:26" ht="12.75">
      <c r="A37" s="30"/>
      <c r="B37" s="30"/>
      <c r="C37" s="23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8"/>
      <c r="Q37" s="48"/>
      <c r="R37" s="48"/>
      <c r="S37" s="48"/>
      <c r="T37" s="107" t="s">
        <v>50</v>
      </c>
      <c r="U37" s="107"/>
      <c r="V37" s="107"/>
      <c r="W37" s="107"/>
      <c r="X37" s="67">
        <f>ROUND(X35*$D$14,0)</f>
        <v>16134521</v>
      </c>
      <c r="Y37" s="53" t="s">
        <v>39</v>
      </c>
      <c r="Z37" s="25"/>
    </row>
    <row r="38" spans="1:26" ht="12.75">
      <c r="A38" s="30"/>
      <c r="B38" s="30"/>
      <c r="C38" s="23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28"/>
      <c r="Q38" s="28"/>
      <c r="R38" s="28"/>
      <c r="S38" s="28"/>
      <c r="T38" s="107" t="s">
        <v>41</v>
      </c>
      <c r="U38" s="107"/>
      <c r="V38" s="107"/>
      <c r="W38" s="107"/>
      <c r="X38" s="68">
        <f>ROUND(X37*($D$7/100),0)</f>
        <v>1129416</v>
      </c>
      <c r="Y38" s="54" t="s">
        <v>39</v>
      </c>
      <c r="Z38" s="25"/>
    </row>
    <row r="39" spans="1:26" ht="12.75">
      <c r="A39" s="30"/>
      <c r="B39" s="30"/>
      <c r="C39" s="23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28"/>
      <c r="Q39" s="28"/>
      <c r="R39" s="28"/>
      <c r="S39" s="28"/>
      <c r="T39" s="107" t="s">
        <v>42</v>
      </c>
      <c r="U39" s="107"/>
      <c r="V39" s="107"/>
      <c r="W39" s="107"/>
      <c r="X39" s="67">
        <f>X37-X38</f>
        <v>15005105</v>
      </c>
      <c r="Y39" s="62" t="s">
        <v>39</v>
      </c>
      <c r="Z39" s="25"/>
    </row>
    <row r="40" spans="1:26" ht="12.75">
      <c r="A40" s="30"/>
      <c r="B40" s="30"/>
      <c r="C40" s="23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23"/>
      <c r="Q40" s="23"/>
      <c r="R40" s="23"/>
      <c r="S40" s="23"/>
      <c r="T40" s="39"/>
      <c r="U40" s="39"/>
      <c r="V40" s="39"/>
      <c r="W40" s="39"/>
      <c r="X40" s="30"/>
      <c r="Y40" s="25"/>
      <c r="Z40" s="25"/>
    </row>
    <row r="41" spans="1:26" ht="12.75">
      <c r="A41" s="30"/>
      <c r="B41" s="3" t="s">
        <v>33</v>
      </c>
      <c r="C41" s="23"/>
      <c r="D41" s="91">
        <f aca="true" t="shared" si="0" ref="D41:W41">D35</f>
        <v>850702</v>
      </c>
      <c r="E41" s="91" t="str">
        <f t="shared" si="0"/>
        <v>€</v>
      </c>
      <c r="F41" s="43">
        <f t="shared" si="0"/>
        <v>867716</v>
      </c>
      <c r="G41" s="43" t="str">
        <f t="shared" si="0"/>
        <v>€</v>
      </c>
      <c r="H41" s="91">
        <f t="shared" si="0"/>
        <v>885071</v>
      </c>
      <c r="I41" s="91" t="str">
        <f t="shared" si="0"/>
        <v>€</v>
      </c>
      <c r="J41" s="43">
        <f t="shared" si="0"/>
        <v>902772</v>
      </c>
      <c r="K41" s="43" t="str">
        <f t="shared" si="0"/>
        <v>€</v>
      </c>
      <c r="L41" s="91">
        <f t="shared" si="0"/>
        <v>920827</v>
      </c>
      <c r="M41" s="91" t="str">
        <f t="shared" si="0"/>
        <v>€</v>
      </c>
      <c r="N41" s="43">
        <f t="shared" si="0"/>
        <v>939243</v>
      </c>
      <c r="O41" s="43" t="str">
        <f t="shared" si="0"/>
        <v>€</v>
      </c>
      <c r="P41" s="91">
        <f t="shared" si="0"/>
        <v>958029</v>
      </c>
      <c r="Q41" s="91" t="str">
        <f t="shared" si="0"/>
        <v>€</v>
      </c>
      <c r="R41" s="45">
        <f t="shared" si="0"/>
        <v>977189</v>
      </c>
      <c r="S41" s="45" t="str">
        <f t="shared" si="0"/>
        <v>€</v>
      </c>
      <c r="T41" s="91">
        <f t="shared" si="0"/>
        <v>996732</v>
      </c>
      <c r="U41" s="91" t="str">
        <f t="shared" si="0"/>
        <v>€</v>
      </c>
      <c r="V41" s="45">
        <f t="shared" si="0"/>
        <v>1016668</v>
      </c>
      <c r="W41" s="45" t="str">
        <f t="shared" si="0"/>
        <v>€</v>
      </c>
      <c r="X41" s="96"/>
      <c r="Y41" s="99"/>
      <c r="Z41" s="25"/>
    </row>
    <row r="42" spans="1:26" ht="12.75">
      <c r="A42" s="30"/>
      <c r="B42" s="30"/>
      <c r="C42" s="23"/>
      <c r="D42" s="91"/>
      <c r="E42" s="91"/>
      <c r="F42" s="43"/>
      <c r="G42" s="43"/>
      <c r="H42" s="91"/>
      <c r="I42" s="91"/>
      <c r="J42" s="43"/>
      <c r="K42" s="43"/>
      <c r="L42" s="91"/>
      <c r="M42" s="91"/>
      <c r="N42" s="43"/>
      <c r="O42" s="43"/>
      <c r="P42" s="91"/>
      <c r="Q42" s="91"/>
      <c r="R42" s="45"/>
      <c r="S42" s="45"/>
      <c r="T42" s="91"/>
      <c r="U42" s="91"/>
      <c r="V42" s="45"/>
      <c r="W42" s="45"/>
      <c r="X42" s="90"/>
      <c r="Y42" s="83"/>
      <c r="Z42" s="25"/>
    </row>
    <row r="43" spans="1:26" ht="12.75">
      <c r="A43" s="30"/>
      <c r="B43" s="3" t="s">
        <v>34</v>
      </c>
      <c r="C43" s="23"/>
      <c r="D43" s="100">
        <f>1/(1+($D$5/100))^D18</f>
        <v>0.9407337723424272</v>
      </c>
      <c r="E43" s="100"/>
      <c r="F43" s="49">
        <f>ROUND(1/(1+($D$5/100))^F18,5)</f>
        <v>0.88498</v>
      </c>
      <c r="G43" s="49"/>
      <c r="H43" s="100">
        <f>ROUND(1/(1+($D$5/100))^H18,5)</f>
        <v>0.83253</v>
      </c>
      <c r="I43" s="100"/>
      <c r="J43" s="49">
        <f>ROUND(1/(1+($D$5/100))^J18,5)</f>
        <v>0.78319</v>
      </c>
      <c r="K43" s="49"/>
      <c r="L43" s="100">
        <f>ROUND(1/(1+($D$5/100))^L18,5)</f>
        <v>0.73677</v>
      </c>
      <c r="M43" s="100"/>
      <c r="N43" s="49">
        <f>ROUND(1/(1+($D$5/100))^N18,5)</f>
        <v>0.69311</v>
      </c>
      <c r="O43" s="49"/>
      <c r="P43" s="100">
        <f>ROUND(1/(1+($D$5/100))^P18,5)</f>
        <v>0.65203</v>
      </c>
      <c r="Q43" s="100"/>
      <c r="R43" s="52">
        <f>ROUND(1/(1+($D$5/100))^R18,5)</f>
        <v>0.61339</v>
      </c>
      <c r="S43" s="52"/>
      <c r="T43" s="100">
        <f>ROUND(1/(1+($D$5/100))^T18,5)</f>
        <v>0.57703</v>
      </c>
      <c r="U43" s="91"/>
      <c r="V43" s="52">
        <f>ROUND(1/(1+($D$5/100))^V18,5)</f>
        <v>0.54283</v>
      </c>
      <c r="W43" s="45"/>
      <c r="X43" s="101">
        <f>V43</f>
        <v>0.54283</v>
      </c>
      <c r="Y43" s="83"/>
      <c r="Z43" s="25"/>
    </row>
    <row r="44" spans="1:26" ht="12.75">
      <c r="A44" s="30"/>
      <c r="B44" s="30"/>
      <c r="C44" s="23"/>
      <c r="D44" s="91"/>
      <c r="E44" s="91"/>
      <c r="F44" s="43"/>
      <c r="G44" s="43"/>
      <c r="H44" s="91"/>
      <c r="I44" s="91"/>
      <c r="J44" s="43"/>
      <c r="K44" s="43"/>
      <c r="L44" s="91"/>
      <c r="M44" s="91"/>
      <c r="N44" s="43"/>
      <c r="O44" s="43"/>
      <c r="P44" s="91"/>
      <c r="Q44" s="91"/>
      <c r="R44" s="45"/>
      <c r="S44" s="45"/>
      <c r="T44" s="91"/>
      <c r="U44" s="91"/>
      <c r="V44" s="45"/>
      <c r="W44" s="45"/>
      <c r="X44" s="90"/>
      <c r="Y44" s="83"/>
      <c r="Z44" s="25"/>
    </row>
    <row r="45" spans="1:26" ht="12.75">
      <c r="A45" s="30"/>
      <c r="B45" s="9" t="s">
        <v>35</v>
      </c>
      <c r="C45" s="39"/>
      <c r="D45" s="72">
        <f>ROUND(D41*D43,0)</f>
        <v>800284</v>
      </c>
      <c r="E45" s="72" t="s">
        <v>39</v>
      </c>
      <c r="F45" s="10">
        <f>ROUND(F41*F43,0)</f>
        <v>767911</v>
      </c>
      <c r="G45" s="10" t="s">
        <v>39</v>
      </c>
      <c r="H45" s="72">
        <f>ROUND(H41*H43,0)</f>
        <v>736848</v>
      </c>
      <c r="I45" s="72" t="s">
        <v>39</v>
      </c>
      <c r="J45" s="10">
        <f>ROUND(J41*J43,0)</f>
        <v>707042</v>
      </c>
      <c r="K45" s="10" t="s">
        <v>39</v>
      </c>
      <c r="L45" s="72">
        <f>ROUND(L41*L43,0)</f>
        <v>678438</v>
      </c>
      <c r="M45" s="72" t="s">
        <v>39</v>
      </c>
      <c r="N45" s="10">
        <f>ROUND(N41*N43,0)</f>
        <v>650999</v>
      </c>
      <c r="O45" s="10" t="s">
        <v>39</v>
      </c>
      <c r="P45" s="72">
        <f>ROUND(P41*P43,0)</f>
        <v>624664</v>
      </c>
      <c r="Q45" s="72" t="s">
        <v>39</v>
      </c>
      <c r="R45" s="10">
        <f>ROUND(R41*R43,0)</f>
        <v>599398</v>
      </c>
      <c r="S45" s="10" t="s">
        <v>39</v>
      </c>
      <c r="T45" s="72">
        <f>ROUND(T41*T43,0)</f>
        <v>575144</v>
      </c>
      <c r="U45" s="72" t="s">
        <v>39</v>
      </c>
      <c r="V45" s="10">
        <f>ROUND(V41*V43,0)</f>
        <v>551878</v>
      </c>
      <c r="W45" s="10" t="s">
        <v>39</v>
      </c>
      <c r="X45" s="102">
        <f>X39*X43</f>
        <v>8145221.147150001</v>
      </c>
      <c r="Y45" s="83" t="s">
        <v>39</v>
      </c>
      <c r="Z45" s="25"/>
    </row>
    <row r="46" spans="1:26" ht="12.75">
      <c r="A46" s="30"/>
      <c r="B46" s="3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39"/>
      <c r="U46" s="39"/>
      <c r="V46" s="39"/>
      <c r="W46" s="39"/>
      <c r="X46" s="30"/>
      <c r="Y46" s="25"/>
      <c r="Z46" s="25"/>
    </row>
    <row r="47" spans="1:26" ht="12.75">
      <c r="A47" s="30"/>
      <c r="B47" s="3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39"/>
      <c r="U47" s="39"/>
      <c r="V47" s="39"/>
      <c r="W47" s="39"/>
      <c r="X47" s="30"/>
      <c r="Y47" s="25"/>
      <c r="Z47" s="25"/>
    </row>
    <row r="48" spans="1:26" ht="12.75">
      <c r="A48" s="30"/>
      <c r="B48" s="30" t="s">
        <v>36</v>
      </c>
      <c r="C48" s="23"/>
      <c r="D48" s="43">
        <f>SUM(D45:V45)</f>
        <v>6692606</v>
      </c>
      <c r="E48" s="43"/>
      <c r="F48" s="43">
        <f>(D48/D50*100)</f>
        <v>45.10502739806814</v>
      </c>
      <c r="G48" s="43" t="s">
        <v>5</v>
      </c>
      <c r="H48" s="43"/>
      <c r="I48" s="105" t="s">
        <v>45</v>
      </c>
      <c r="J48" s="105"/>
      <c r="K48" s="23"/>
      <c r="L48" s="64">
        <f>X49/D27</f>
        <v>13.204476674470394</v>
      </c>
      <c r="M48" s="23"/>
      <c r="N48" s="106" t="s">
        <v>47</v>
      </c>
      <c r="O48" s="106"/>
      <c r="P48" s="106"/>
      <c r="Q48" s="23">
        <f>SUM(D30:D33)*100/D27</f>
        <v>24.10084651401816</v>
      </c>
      <c r="R48" s="65" t="s">
        <v>5</v>
      </c>
      <c r="S48" s="23"/>
      <c r="T48" s="23"/>
      <c r="U48" s="23"/>
      <c r="V48" s="23"/>
      <c r="W48" s="23"/>
      <c r="X48" s="30"/>
      <c r="Y48" s="25"/>
      <c r="Z48" s="25"/>
    </row>
    <row r="49" spans="1:26" ht="16.5" thickBot="1">
      <c r="A49" s="30"/>
      <c r="B49" s="30" t="s">
        <v>37</v>
      </c>
      <c r="C49" s="23"/>
      <c r="D49" s="47">
        <f>X39*V43</f>
        <v>8145221.147150001</v>
      </c>
      <c r="E49" s="43"/>
      <c r="F49" s="47">
        <f>(D49/D50*100)</f>
        <v>54.894972601931855</v>
      </c>
      <c r="G49" s="47" t="s">
        <v>5</v>
      </c>
      <c r="H49" s="43"/>
      <c r="I49" s="105" t="s">
        <v>52</v>
      </c>
      <c r="J49" s="105"/>
      <c r="K49" s="23"/>
      <c r="L49" s="64">
        <f>X49/D35</f>
        <v>17.397396503123304</v>
      </c>
      <c r="M49" s="23"/>
      <c r="N49" s="23"/>
      <c r="O49" s="23"/>
      <c r="P49" s="108" t="s">
        <v>55</v>
      </c>
      <c r="Q49" s="108"/>
      <c r="R49" s="108"/>
      <c r="S49" s="108"/>
      <c r="T49" s="108"/>
      <c r="U49" s="108"/>
      <c r="V49" s="108"/>
      <c r="W49" s="59"/>
      <c r="X49" s="103">
        <f>ROUND(D50,-5)</f>
        <v>14800000</v>
      </c>
      <c r="Y49" s="104" t="s">
        <v>39</v>
      </c>
      <c r="Z49" s="25"/>
    </row>
    <row r="50" spans="1:26" ht="14.25" thickBot="1" thickTop="1">
      <c r="A50" s="30"/>
      <c r="B50" s="7" t="s">
        <v>38</v>
      </c>
      <c r="C50" s="5"/>
      <c r="D50" s="6">
        <f>D48+D49</f>
        <v>14837827.14715</v>
      </c>
      <c r="E50" s="43"/>
      <c r="F50" s="50">
        <f>F48+F49</f>
        <v>100</v>
      </c>
      <c r="G50" s="50" t="s">
        <v>5</v>
      </c>
      <c r="H50" s="43"/>
      <c r="I50" s="105" t="s">
        <v>46</v>
      </c>
      <c r="J50" s="105"/>
      <c r="K50" s="105"/>
      <c r="L50" s="64">
        <f>D35*100/X49</f>
        <v>5.747986486486487</v>
      </c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69"/>
      <c r="Y50" s="25"/>
      <c r="Z50" s="25"/>
    </row>
    <row r="51" spans="1:26" ht="14.25" thickBot="1" thickTop="1">
      <c r="A51" s="30"/>
      <c r="B51" s="40"/>
      <c r="C51" s="37"/>
      <c r="D51" s="51"/>
      <c r="E51" s="51"/>
      <c r="F51" s="51"/>
      <c r="G51" s="51"/>
      <c r="H51" s="51"/>
      <c r="I51" s="51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40"/>
      <c r="Y51" s="42"/>
      <c r="Z51" s="25"/>
    </row>
    <row r="52" spans="1:26" ht="13.5" thickBot="1">
      <c r="A52" s="40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6"/>
      <c r="V52" s="37"/>
      <c r="W52" s="37"/>
      <c r="X52" s="37"/>
      <c r="Y52" s="37"/>
      <c r="Z52" s="42"/>
    </row>
    <row r="53" spans="2:19" ht="12.75">
      <c r="B53" s="23"/>
      <c r="C53" s="23"/>
      <c r="D53" s="43"/>
      <c r="E53" s="43"/>
      <c r="F53" s="43"/>
      <c r="G53" s="43"/>
      <c r="H53" s="43"/>
      <c r="I53" s="4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4:9" ht="12.75">
      <c r="D54" s="44"/>
      <c r="E54" s="44"/>
      <c r="F54" s="44"/>
      <c r="G54" s="44"/>
      <c r="H54" s="44"/>
      <c r="I54" s="44"/>
    </row>
    <row r="55" spans="4:9" ht="12.75">
      <c r="D55" s="44"/>
      <c r="E55" s="44"/>
      <c r="F55" s="44"/>
      <c r="G55" s="44"/>
      <c r="H55" s="44"/>
      <c r="I55" s="44"/>
    </row>
    <row r="56" spans="4:12" ht="12.75">
      <c r="D56" s="44"/>
      <c r="E56" s="44"/>
      <c r="F56" s="44"/>
      <c r="G56" s="44"/>
      <c r="H56" s="44"/>
      <c r="I56" s="44"/>
      <c r="J56" s="44"/>
      <c r="K56" s="44"/>
      <c r="L56" s="44"/>
    </row>
    <row r="57" spans="4:12" ht="12.75">
      <c r="D57" s="44"/>
      <c r="E57" s="44"/>
      <c r="F57" s="44"/>
      <c r="G57" s="44"/>
      <c r="H57" s="44"/>
      <c r="I57" s="44"/>
      <c r="J57" s="44"/>
      <c r="K57" s="44"/>
      <c r="L57" s="44"/>
    </row>
    <row r="58" spans="4:12" ht="12.75">
      <c r="D58" s="44"/>
      <c r="E58" s="44"/>
      <c r="F58" s="44"/>
      <c r="G58" s="44"/>
      <c r="H58" s="44"/>
      <c r="I58" s="44"/>
      <c r="J58" s="44"/>
      <c r="K58" s="44"/>
      <c r="L58" s="44"/>
    </row>
    <row r="59" spans="10:12" ht="12.75">
      <c r="J59" s="44"/>
      <c r="K59" s="44"/>
      <c r="L59" s="44"/>
    </row>
    <row r="60" spans="8:12" ht="12.75">
      <c r="H60" s="61"/>
      <c r="J60" s="44"/>
      <c r="K60" s="44"/>
      <c r="L60" s="44"/>
    </row>
    <row r="61" spans="8:12" ht="12.75">
      <c r="H61" s="61"/>
      <c r="J61" s="44"/>
      <c r="K61" s="44"/>
      <c r="L61" s="44"/>
    </row>
    <row r="62" spans="8:12" ht="12.75">
      <c r="H62" s="61"/>
      <c r="J62" s="44"/>
      <c r="K62" s="44"/>
      <c r="L62" s="44"/>
    </row>
    <row r="63" spans="8:12" ht="12.75">
      <c r="H63" s="61"/>
      <c r="J63" s="44"/>
      <c r="K63" s="44"/>
      <c r="L63" s="44"/>
    </row>
    <row r="64" spans="8:12" ht="12.75">
      <c r="H64" s="61"/>
      <c r="J64" s="44"/>
      <c r="K64" s="44"/>
      <c r="L64" s="44"/>
    </row>
    <row r="65" spans="8:12" ht="12.75">
      <c r="H65" s="61"/>
      <c r="J65" s="44"/>
      <c r="K65" s="44"/>
      <c r="L65" s="44"/>
    </row>
    <row r="66" spans="8:12" ht="12.75">
      <c r="H66" s="61"/>
      <c r="J66" s="44"/>
      <c r="K66" s="44"/>
      <c r="L66" s="44"/>
    </row>
    <row r="67" spans="8:12" ht="12.75">
      <c r="H67" s="61"/>
      <c r="J67" s="44"/>
      <c r="K67" s="44"/>
      <c r="L67" s="44"/>
    </row>
    <row r="68" spans="8:12" ht="12.75">
      <c r="H68" s="61"/>
      <c r="J68" s="44"/>
      <c r="K68" s="44"/>
      <c r="L68" s="44"/>
    </row>
    <row r="69" spans="8:12" ht="12.75">
      <c r="H69" s="61"/>
      <c r="J69" s="44"/>
      <c r="K69" s="44"/>
      <c r="L69" s="44"/>
    </row>
    <row r="70" spans="8:12" ht="12.75">
      <c r="H70" s="61"/>
      <c r="J70" s="44"/>
      <c r="K70" s="44"/>
      <c r="L70" s="44"/>
    </row>
    <row r="71" spans="8:12" ht="12.75">
      <c r="H71" s="61"/>
      <c r="J71" s="44"/>
      <c r="K71" s="44"/>
      <c r="L71" s="44"/>
    </row>
    <row r="72" spans="8:12" ht="12.75">
      <c r="H72" s="61"/>
      <c r="J72" s="44"/>
      <c r="K72" s="44"/>
      <c r="L72" s="44"/>
    </row>
    <row r="73" spans="8:12" ht="12.75">
      <c r="H73" s="61"/>
      <c r="J73" s="44"/>
      <c r="K73" s="44"/>
      <c r="L73" s="44"/>
    </row>
    <row r="74" spans="8:12" ht="12.75">
      <c r="H74" s="61"/>
      <c r="J74" s="44"/>
      <c r="K74" s="44"/>
      <c r="L74" s="44"/>
    </row>
    <row r="75" spans="8:12" ht="12.75">
      <c r="H75" s="61"/>
      <c r="J75" s="44"/>
      <c r="K75" s="44"/>
      <c r="L75" s="44"/>
    </row>
    <row r="76" spans="8:12" ht="12.75">
      <c r="H76" s="61"/>
      <c r="J76" s="44"/>
      <c r="K76" s="44"/>
      <c r="L76" s="44"/>
    </row>
    <row r="77" spans="8:12" ht="12.75">
      <c r="H77" s="61"/>
      <c r="J77" s="44"/>
      <c r="K77" s="44"/>
      <c r="L77" s="44"/>
    </row>
    <row r="78" spans="8:12" ht="12.75">
      <c r="H78" s="61"/>
      <c r="J78" s="44"/>
      <c r="K78" s="44"/>
      <c r="L78" s="44"/>
    </row>
    <row r="79" spans="8:12" ht="12.75">
      <c r="H79" s="61"/>
      <c r="J79" s="44"/>
      <c r="K79" s="44"/>
      <c r="L79" s="44"/>
    </row>
    <row r="80" ht="12.75">
      <c r="H80" s="61"/>
    </row>
    <row r="81" ht="12.75">
      <c r="H81" s="61"/>
    </row>
    <row r="82" ht="12.75">
      <c r="H82" s="61"/>
    </row>
    <row r="83" ht="12.75">
      <c r="H83" s="61"/>
    </row>
    <row r="84" ht="12.75">
      <c r="H84" s="61"/>
    </row>
  </sheetData>
  <sheetProtection/>
  <mergeCells count="11">
    <mergeCell ref="P3:Y3"/>
    <mergeCell ref="P4:X5"/>
    <mergeCell ref="P6:Z7"/>
    <mergeCell ref="I50:K50"/>
    <mergeCell ref="N48:P48"/>
    <mergeCell ref="T37:W37"/>
    <mergeCell ref="T38:W38"/>
    <mergeCell ref="T39:W39"/>
    <mergeCell ref="I48:J48"/>
    <mergeCell ref="P49:V49"/>
    <mergeCell ref="I49:J49"/>
  </mergeCells>
  <printOptions/>
  <pageMargins left="0.3937007874015748" right="0.3937007874015748" top="0.3937007874015748" bottom="0.3937007874015748" header="0.5118110236220472" footer="0.5118110236220472"/>
  <pageSetup fitToHeight="1" fitToWidth="1" horizontalDpi="1200" verticalDpi="12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Simon &amp; Reinhold, Partner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DCF-Ermittlung</dc:title>
  <dc:subject/>
  <dc:creator>Thore Simon</dc:creator>
  <cp:keywords/>
  <dc:description/>
  <cp:lastModifiedBy>Haas</cp:lastModifiedBy>
  <cp:lastPrinted>2012-11-21T22:36:10Z</cp:lastPrinted>
  <dcterms:created xsi:type="dcterms:W3CDTF">1999-03-29T15:54:34Z</dcterms:created>
  <dcterms:modified xsi:type="dcterms:W3CDTF">2013-03-02T16:14:09Z</dcterms:modified>
  <cp:category/>
  <cp:version/>
  <cp:contentType/>
  <cp:contentStatus/>
</cp:coreProperties>
</file>